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K9" i="1" l="1"/>
  <c r="C9" i="1" s="1"/>
  <c r="C13" i="1"/>
  <c r="J24" i="1"/>
  <c r="G6" i="1"/>
  <c r="G7" i="1"/>
  <c r="K10" i="1"/>
  <c r="K24" i="1"/>
  <c r="K25" i="1"/>
  <c r="J25" i="1"/>
  <c r="E18" i="1"/>
  <c r="E17" i="1"/>
  <c r="C18" i="1"/>
  <c r="C17" i="1"/>
  <c r="K18" i="1"/>
  <c r="K17" i="1"/>
  <c r="D14" i="1"/>
  <c r="C14" i="1"/>
  <c r="D13" i="1"/>
  <c r="U17" i="1" l="1"/>
  <c r="U6" i="1"/>
  <c r="K13" i="1"/>
  <c r="I13" i="1" s="1"/>
  <c r="U7" i="1"/>
  <c r="K14" i="1"/>
  <c r="I14" i="1" s="1"/>
  <c r="E10" i="1"/>
  <c r="I24" i="1"/>
  <c r="C10" i="1"/>
  <c r="C25" i="1"/>
  <c r="D24" i="1"/>
  <c r="C24" i="1"/>
  <c r="E24" i="1"/>
  <c r="E9" i="1"/>
  <c r="D17" i="1"/>
  <c r="D25" i="1"/>
  <c r="E25" i="1"/>
  <c r="I25" i="1"/>
  <c r="D18" i="1"/>
  <c r="V17" i="1" l="1"/>
  <c r="U16" i="1"/>
  <c r="N19" i="1"/>
  <c r="N20" i="1"/>
  <c r="G13" i="1"/>
  <c r="G14" i="1"/>
  <c r="I17" i="1"/>
  <c r="G18" i="1"/>
  <c r="I18" i="1"/>
  <c r="G17" i="1"/>
  <c r="V6" i="1"/>
  <c r="V16" i="1" s="1"/>
  <c r="K20" i="1"/>
  <c r="N12" i="1" s="1"/>
  <c r="V7" i="1"/>
  <c r="N10" i="1" s="1"/>
  <c r="K21" i="1"/>
  <c r="N13" i="1" s="1"/>
  <c r="P17" i="1" l="1"/>
  <c r="O17" i="1"/>
  <c r="N17" i="1"/>
  <c r="N9" i="1"/>
  <c r="O16" i="1"/>
  <c r="N16" i="1"/>
  <c r="P16" i="1"/>
  <c r="P6" i="1"/>
  <c r="N6" i="1"/>
  <c r="C20" i="1"/>
  <c r="E20" i="1"/>
  <c r="O6" i="1"/>
  <c r="N7" i="1"/>
  <c r="O7" i="1"/>
  <c r="P7" i="1"/>
  <c r="C21" i="1"/>
  <c r="E21" i="1"/>
</calcChain>
</file>

<file path=xl/sharedStrings.xml><?xml version="1.0" encoding="utf-8"?>
<sst xmlns="http://schemas.openxmlformats.org/spreadsheetml/2006/main" count="71" uniqueCount="30">
  <si>
    <t>cylindre</t>
  </si>
  <si>
    <t>axe</t>
  </si>
  <si>
    <t>K</t>
  </si>
  <si>
    <t>Axe</t>
  </si>
  <si>
    <t>K'</t>
  </si>
  <si>
    <t>R0</t>
  </si>
  <si>
    <t>OG</t>
  </si>
  <si>
    <t>OD</t>
  </si>
  <si>
    <t>OD :</t>
  </si>
  <si>
    <t>OG :</t>
  </si>
  <si>
    <t>à</t>
  </si>
  <si>
    <t>DVO</t>
  </si>
  <si>
    <t>Calcule d'astigmatisme interne :</t>
  </si>
  <si>
    <t>sphère</t>
  </si>
  <si>
    <t>Estimation d'astigmatisme cornéen :</t>
  </si>
  <si>
    <t>Calcule d'astigmatisme cornéen :</t>
  </si>
  <si>
    <t>Puissance de système de contact :</t>
  </si>
  <si>
    <t>Puissance de système de contact rigide :</t>
  </si>
  <si>
    <t>La sphère équivalente :</t>
  </si>
  <si>
    <t xml:space="preserve">Abdellatif EL-ABALLAOUI ©  </t>
  </si>
  <si>
    <t>zaydani2007@gmail.com</t>
  </si>
  <si>
    <t>L'astigmatisme résiduel :</t>
  </si>
  <si>
    <t>et la puissance de système de contact rigide</t>
  </si>
  <si>
    <t>Astigmatisme cornéen</t>
  </si>
  <si>
    <t>Astigmatisme total</t>
  </si>
  <si>
    <t>Ne changer que les cellules en bleu</t>
  </si>
  <si>
    <t>Calcule de la puissance du ménisque lacrymale :</t>
  </si>
  <si>
    <t>Le pourcentage d'ast absorbé par la lentille:</t>
  </si>
  <si>
    <t>La réfraction complémentaire :</t>
  </si>
  <si>
    <t xml:space="preserve">Calcul d'astigmatisme cornéen, astigmatisme interne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</si>
</sst>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mbria"/>
      <family val="1"/>
      <scheme val="major"/>
    </font>
    <font>
      <b/>
      <sz val="13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i/>
      <u val="double"/>
      <sz val="18"/>
      <name val="Cambria"/>
      <family val="1"/>
      <scheme val="maj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2"/>
      <name val="Cambria"/>
      <family val="1"/>
      <scheme val="major"/>
    </font>
    <font>
      <u/>
      <sz val="12"/>
      <name val="Calibri"/>
      <family val="2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i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right"/>
    </xf>
    <xf numFmtId="0" fontId="10" fillId="0" borderId="17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right"/>
    </xf>
    <xf numFmtId="0" fontId="10" fillId="0" borderId="16" xfId="0" applyFont="1" applyBorder="1" applyAlignment="1" applyProtection="1">
      <alignment horizontal="right"/>
    </xf>
    <xf numFmtId="0" fontId="10" fillId="0" borderId="1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right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2" fontId="4" fillId="0" borderId="0" xfId="0" applyNumberFormat="1" applyFont="1" applyAlignment="1" applyProtection="1">
      <alignment horizontal="center" vertical="center"/>
    </xf>
    <xf numFmtId="2" fontId="4" fillId="0" borderId="0" xfId="0" applyNumberFormat="1" applyFont="1" applyProtection="1"/>
    <xf numFmtId="0" fontId="4" fillId="0" borderId="0" xfId="0" applyFont="1" applyProtection="1"/>
    <xf numFmtId="0" fontId="0" fillId="0" borderId="0" xfId="0" applyProtection="1"/>
    <xf numFmtId="0" fontId="5" fillId="3" borderId="0" xfId="0" applyFont="1" applyFill="1" applyProtection="1"/>
    <xf numFmtId="2" fontId="10" fillId="3" borderId="12" xfId="0" applyNumberFormat="1" applyFont="1" applyFill="1" applyBorder="1" applyProtection="1"/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left"/>
    </xf>
    <xf numFmtId="2" fontId="10" fillId="3" borderId="6" xfId="0" applyNumberFormat="1" applyFont="1" applyFill="1" applyBorder="1" applyProtection="1"/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left"/>
    </xf>
    <xf numFmtId="2" fontId="10" fillId="3" borderId="5" xfId="0" applyNumberFormat="1" applyFont="1" applyFill="1" applyBorder="1" applyProtection="1"/>
    <xf numFmtId="0" fontId="10" fillId="3" borderId="2" xfId="0" applyFont="1" applyFill="1" applyBorder="1" applyAlignment="1" applyProtection="1">
      <alignment horizontal="center" vertical="center"/>
    </xf>
    <xf numFmtId="2" fontId="10" fillId="3" borderId="10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</xf>
    <xf numFmtId="1" fontId="10" fillId="3" borderId="15" xfId="0" applyNumberFormat="1" applyFont="1" applyFill="1" applyBorder="1" applyAlignment="1" applyProtection="1">
      <alignment horizontal="center" vertical="center"/>
    </xf>
    <xf numFmtId="2" fontId="10" fillId="3" borderId="10" xfId="0" applyNumberFormat="1" applyFont="1" applyFill="1" applyBorder="1" applyAlignment="1" applyProtection="1">
      <alignment horizontal="center"/>
    </xf>
    <xf numFmtId="2" fontId="10" fillId="3" borderId="7" xfId="0" applyNumberFormat="1" applyFont="1" applyFill="1" applyBorder="1" applyAlignment="1" applyProtection="1">
      <alignment horizontal="center"/>
    </xf>
    <xf numFmtId="2" fontId="10" fillId="3" borderId="16" xfId="0" applyNumberFormat="1" applyFont="1" applyFill="1" applyBorder="1" applyAlignment="1" applyProtection="1">
      <alignment horizontal="center"/>
    </xf>
    <xf numFmtId="2" fontId="10" fillId="3" borderId="15" xfId="0" applyNumberFormat="1" applyFont="1" applyFill="1" applyBorder="1" applyAlignment="1" applyProtection="1">
      <alignment horizontal="center"/>
    </xf>
    <xf numFmtId="0" fontId="10" fillId="4" borderId="11" xfId="0" applyFont="1" applyFill="1" applyBorder="1" applyAlignment="1" applyProtection="1">
      <alignment horizontal="right"/>
    </xf>
    <xf numFmtId="0" fontId="10" fillId="4" borderId="5" xfId="0" applyFont="1" applyFill="1" applyBorder="1" applyAlignment="1" applyProtection="1">
      <alignment horizontal="right"/>
    </xf>
    <xf numFmtId="2" fontId="10" fillId="3" borderId="6" xfId="0" applyNumberFormat="1" applyFont="1" applyFill="1" applyBorder="1" applyAlignment="1" applyProtection="1">
      <alignment horizontal="right" vertical="center"/>
    </xf>
    <xf numFmtId="0" fontId="10" fillId="3" borderId="7" xfId="0" applyFont="1" applyFill="1" applyBorder="1" applyAlignment="1" applyProtection="1">
      <alignment horizontal="left" vertical="center"/>
    </xf>
    <xf numFmtId="2" fontId="10" fillId="3" borderId="2" xfId="0" applyNumberFormat="1" applyFont="1" applyFill="1" applyBorder="1" applyAlignment="1" applyProtection="1">
      <alignment horizontal="right" vertical="center"/>
    </xf>
    <xf numFmtId="0" fontId="10" fillId="3" borderId="15" xfId="0" applyFont="1" applyFill="1" applyBorder="1" applyAlignment="1" applyProtection="1">
      <alignment horizontal="left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2" fontId="10" fillId="3" borderId="2" xfId="0" applyNumberFormat="1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2" fontId="10" fillId="3" borderId="7" xfId="0" applyNumberFormat="1" applyFont="1" applyFill="1" applyBorder="1" applyAlignment="1" applyProtection="1">
      <alignment horizontal="center" vertical="center"/>
    </xf>
    <xf numFmtId="2" fontId="11" fillId="3" borderId="7" xfId="0" applyNumberFormat="1" applyFont="1" applyFill="1" applyBorder="1" applyAlignment="1" applyProtection="1">
      <alignment horizontal="center" vertical="center"/>
    </xf>
    <xf numFmtId="2" fontId="11" fillId="3" borderId="15" xfId="0" applyNumberFormat="1" applyFont="1" applyFill="1" applyBorder="1" applyAlignment="1" applyProtection="1">
      <alignment horizontal="center" vertical="center"/>
    </xf>
    <xf numFmtId="10" fontId="11" fillId="3" borderId="7" xfId="2" applyNumberFormat="1" applyFont="1" applyFill="1" applyBorder="1" applyAlignment="1" applyProtection="1">
      <alignment horizontal="center" vertical="center"/>
    </xf>
    <xf numFmtId="10" fontId="11" fillId="3" borderId="15" xfId="2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0" fontId="5" fillId="0" borderId="22" xfId="0" applyFont="1" applyBorder="1" applyProtection="1"/>
    <xf numFmtId="0" fontId="4" fillId="0" borderId="22" xfId="0" applyFont="1" applyBorder="1" applyProtection="1"/>
    <xf numFmtId="2" fontId="4" fillId="0" borderId="22" xfId="0" applyNumberFormat="1" applyFont="1" applyBorder="1" applyProtection="1"/>
    <xf numFmtId="164" fontId="4" fillId="0" borderId="22" xfId="0" applyNumberFormat="1" applyFont="1" applyBorder="1" applyProtection="1"/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5" xfId="0" applyFont="1" applyBorder="1" applyAlignment="1" applyProtection="1">
      <alignment horizontal="right" vertical="center"/>
    </xf>
    <xf numFmtId="2" fontId="4" fillId="0" borderId="0" xfId="0" applyNumberFormat="1" applyFont="1" applyAlignment="1" applyProtection="1">
      <alignment vertical="center"/>
    </xf>
    <xf numFmtId="0" fontId="10" fillId="0" borderId="14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2" fontId="13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2" fontId="6" fillId="0" borderId="0" xfId="0" applyNumberFormat="1" applyFont="1" applyAlignment="1" applyProtection="1">
      <alignment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vertical="center" indent="3"/>
    </xf>
    <xf numFmtId="0" fontId="17" fillId="3" borderId="0" xfId="1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/>
    </xf>
    <xf numFmtId="0" fontId="17" fillId="3" borderId="0" xfId="1" applyFont="1" applyFill="1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</xf>
    <xf numFmtId="0" fontId="20" fillId="0" borderId="23" xfId="0" applyFont="1" applyBorder="1" applyAlignment="1" applyProtection="1">
      <alignment horizontal="left" vertical="center" indent="3"/>
    </xf>
    <xf numFmtId="0" fontId="20" fillId="0" borderId="0" xfId="0" applyFont="1" applyBorder="1" applyAlignment="1" applyProtection="1">
      <alignment horizontal="left" vertical="center" indent="3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aydani2007@gmail.com" TargetMode="External"/><Relationship Id="rId1" Type="http://schemas.openxmlformats.org/officeDocument/2006/relationships/hyperlink" Target="mailto:zaydani2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A2" zoomScale="80" zoomScaleNormal="80" workbookViewId="0">
      <selection activeCell="Q10" sqref="Q10"/>
    </sheetView>
  </sheetViews>
  <sheetFormatPr baseColWidth="10" defaultRowHeight="15" x14ac:dyDescent="0.25"/>
  <cols>
    <col min="1" max="2" width="11.42578125" style="25"/>
    <col min="3" max="3" width="12.28515625" style="25" bestFit="1" customWidth="1"/>
    <col min="4" max="4" width="12.5703125" style="25" bestFit="1" customWidth="1"/>
    <col min="5" max="7" width="11.42578125" style="25"/>
    <col min="8" max="8" width="12.28515625" style="25" bestFit="1" customWidth="1"/>
    <col min="9" max="21" width="11.42578125" style="25"/>
    <col min="22" max="22" width="11.7109375" style="25" bestFit="1" customWidth="1"/>
    <col min="23" max="16384" width="11.42578125" style="25"/>
  </cols>
  <sheetData>
    <row r="1" spans="1:24" ht="27" customHeight="1" x14ac:dyDescent="0.25">
      <c r="A1" s="2"/>
      <c r="B1" s="77" t="s">
        <v>29</v>
      </c>
      <c r="C1" s="78"/>
      <c r="D1" s="78"/>
      <c r="E1" s="78"/>
      <c r="F1" s="78"/>
      <c r="G1" s="78"/>
      <c r="H1" s="78"/>
      <c r="I1" s="78"/>
      <c r="J1" s="79"/>
      <c r="K1" s="58"/>
    </row>
    <row r="2" spans="1:24" ht="33" customHeight="1" thickBot="1" x14ac:dyDescent="0.3">
      <c r="A2" s="2"/>
      <c r="B2" s="80" t="s">
        <v>22</v>
      </c>
      <c r="C2" s="81"/>
      <c r="D2" s="81"/>
      <c r="E2" s="81"/>
      <c r="F2" s="81"/>
      <c r="G2" s="81"/>
      <c r="H2" s="81"/>
      <c r="I2" s="81"/>
      <c r="J2" s="82"/>
      <c r="K2" s="58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4" ht="16.5" thickTop="1" x14ac:dyDescent="0.25">
      <c r="A3" s="2"/>
      <c r="B3" s="87" t="s">
        <v>19</v>
      </c>
      <c r="C3" s="87"/>
      <c r="D3" s="87"/>
      <c r="E3" s="88" t="s">
        <v>20</v>
      </c>
      <c r="F3" s="88"/>
      <c r="G3" s="88"/>
      <c r="H3" s="88"/>
      <c r="I3" s="88"/>
      <c r="J3" s="26"/>
      <c r="K3" s="58"/>
      <c r="L3" s="62"/>
      <c r="M3" s="62"/>
      <c r="N3" s="62"/>
      <c r="O3" s="62"/>
      <c r="P3" s="62"/>
      <c r="Q3" s="62"/>
      <c r="R3" s="63"/>
      <c r="S3" s="63"/>
      <c r="T3" s="63"/>
      <c r="U3" s="63"/>
      <c r="V3" s="63"/>
      <c r="W3" s="57"/>
      <c r="X3" s="57"/>
    </row>
    <row r="4" spans="1:24" ht="21.75" thickBot="1" x14ac:dyDescent="0.4">
      <c r="A4" s="2"/>
      <c r="B4" s="83" t="s">
        <v>25</v>
      </c>
      <c r="C4" s="83"/>
      <c r="D4" s="83"/>
      <c r="E4" s="83"/>
      <c r="F4" s="83"/>
      <c r="G4" s="83"/>
      <c r="H4" s="83"/>
      <c r="I4" s="83"/>
      <c r="J4" s="83"/>
      <c r="K4" s="58"/>
      <c r="L4" s="84" t="s">
        <v>17</v>
      </c>
      <c r="M4" s="84"/>
      <c r="N4" s="84"/>
      <c r="O4" s="84"/>
      <c r="P4" s="84"/>
      <c r="Q4" s="84"/>
      <c r="R4" s="63"/>
      <c r="S4" s="63"/>
      <c r="T4" s="63"/>
      <c r="U4" s="63"/>
      <c r="V4" s="63"/>
      <c r="W4" s="57"/>
      <c r="X4" s="57"/>
    </row>
    <row r="5" spans="1:24" ht="18.75" thickTop="1" thickBot="1" x14ac:dyDescent="0.3">
      <c r="B5" s="4"/>
      <c r="C5" s="5" t="s">
        <v>13</v>
      </c>
      <c r="D5" s="5" t="s">
        <v>0</v>
      </c>
      <c r="E5" s="5" t="s">
        <v>1</v>
      </c>
      <c r="F5" s="5" t="s">
        <v>2</v>
      </c>
      <c r="G5" s="5" t="s">
        <v>3</v>
      </c>
      <c r="H5" s="5" t="s">
        <v>4</v>
      </c>
      <c r="I5" s="5" t="s">
        <v>5</v>
      </c>
      <c r="J5" s="6" t="s">
        <v>11</v>
      </c>
      <c r="K5" s="58"/>
      <c r="L5" s="64"/>
      <c r="M5" s="20"/>
      <c r="N5" s="11" t="s">
        <v>13</v>
      </c>
      <c r="O5" s="11" t="s">
        <v>0</v>
      </c>
      <c r="P5" s="11" t="s">
        <v>1</v>
      </c>
      <c r="Q5" s="64"/>
      <c r="R5" s="65"/>
      <c r="S5" s="65"/>
      <c r="T5" s="65"/>
      <c r="U5" s="66"/>
      <c r="V5" s="66"/>
      <c r="W5" s="57"/>
      <c r="X5" s="57"/>
    </row>
    <row r="6" spans="1:24" ht="18.75" thickTop="1" thickBot="1" x14ac:dyDescent="0.3">
      <c r="B6" s="5" t="s">
        <v>7</v>
      </c>
      <c r="C6" s="7">
        <v>-2</v>
      </c>
      <c r="D6" s="7">
        <v>-1.5</v>
      </c>
      <c r="E6" s="8">
        <v>180</v>
      </c>
      <c r="F6" s="7">
        <v>8</v>
      </c>
      <c r="G6" s="10">
        <f>E6</f>
        <v>180</v>
      </c>
      <c r="H6" s="7">
        <v>7.75</v>
      </c>
      <c r="I6" s="7">
        <v>7.85</v>
      </c>
      <c r="J6" s="92">
        <v>12</v>
      </c>
      <c r="K6" s="58"/>
      <c r="L6" s="64"/>
      <c r="M6" s="67" t="s">
        <v>8</v>
      </c>
      <c r="N6" s="35">
        <f>IF(V6&lt;0,U6,U6+V6)</f>
        <v>-2.7556727707006416</v>
      </c>
      <c r="O6" s="35">
        <f>IF(V6&lt;0,V6,V6*-1)</f>
        <v>-5.0961434276518336E-2</v>
      </c>
      <c r="P6" s="36">
        <f>IF(V6&lt;0,E6,IF(G6&lt;90,G6+90,G6-90))</f>
        <v>180</v>
      </c>
      <c r="Q6" s="64"/>
      <c r="R6" s="65"/>
      <c r="S6" s="65"/>
      <c r="T6" s="65"/>
      <c r="U6" s="68">
        <f>C17-J24</f>
        <v>-2.7556727707006416</v>
      </c>
      <c r="V6" s="68">
        <f>D17-I24</f>
        <v>-5.0961434276518336E-2</v>
      </c>
      <c r="W6" s="57"/>
      <c r="X6" s="57"/>
    </row>
    <row r="7" spans="1:24" ht="18.75" thickTop="1" thickBot="1" x14ac:dyDescent="0.3">
      <c r="B7" s="5" t="s">
        <v>6</v>
      </c>
      <c r="C7" s="7">
        <v>4</v>
      </c>
      <c r="D7" s="7">
        <v>-3</v>
      </c>
      <c r="E7" s="9">
        <v>20</v>
      </c>
      <c r="F7" s="7">
        <v>8.35</v>
      </c>
      <c r="G7" s="10">
        <f>E7</f>
        <v>20</v>
      </c>
      <c r="H7" s="7">
        <v>8</v>
      </c>
      <c r="I7" s="7">
        <v>8.1999999999999993</v>
      </c>
      <c r="J7" s="93"/>
      <c r="K7" s="58"/>
      <c r="L7" s="64"/>
      <c r="M7" s="69" t="s">
        <v>9</v>
      </c>
      <c r="N7" s="37">
        <f>IF(V7&lt;0,U7,U7+V7)</f>
        <v>3.4655918742551828</v>
      </c>
      <c r="O7" s="35">
        <f>IF(V7&lt;0,V7,V7*-1)</f>
        <v>-1.4290558813648904</v>
      </c>
      <c r="P7" s="51">
        <f>IF(V7&lt;0,E7,IF(G7&lt;90,G7+90,G7-90))</f>
        <v>20</v>
      </c>
      <c r="Q7" s="64"/>
      <c r="R7" s="65"/>
      <c r="S7" s="65"/>
      <c r="T7" s="65"/>
      <c r="U7" s="68">
        <f>C18-J25</f>
        <v>3.4655918742551828</v>
      </c>
      <c r="V7" s="68">
        <f>D18-I25</f>
        <v>-1.4290558813648904</v>
      </c>
      <c r="W7" s="57"/>
      <c r="X7" s="57"/>
    </row>
    <row r="8" spans="1:24" ht="21.75" thickTop="1" thickBot="1" x14ac:dyDescent="0.3">
      <c r="A8" s="84" t="s">
        <v>14</v>
      </c>
      <c r="B8" s="84"/>
      <c r="C8" s="84"/>
      <c r="D8" s="84"/>
      <c r="E8" s="84"/>
      <c r="F8" s="3"/>
      <c r="G8" s="3"/>
      <c r="H8" s="3"/>
      <c r="I8" s="3"/>
      <c r="J8" s="24"/>
      <c r="K8" s="59"/>
      <c r="L8" s="84" t="s">
        <v>18</v>
      </c>
      <c r="M8" s="84"/>
      <c r="N8" s="84"/>
      <c r="O8" s="84"/>
      <c r="P8" s="64"/>
      <c r="Q8" s="64"/>
      <c r="R8" s="65"/>
      <c r="S8" s="65"/>
      <c r="T8" s="65"/>
      <c r="U8" s="66"/>
      <c r="V8" s="66"/>
      <c r="W8" s="57"/>
      <c r="X8" s="57"/>
    </row>
    <row r="9" spans="1:24" ht="17.25" thickBot="1" x14ac:dyDescent="0.3">
      <c r="A9" s="3"/>
      <c r="B9" s="43" t="s">
        <v>8</v>
      </c>
      <c r="C9" s="27">
        <f>IF(K9&lt;0,K9,K9*-1)</f>
        <v>-1.25</v>
      </c>
      <c r="D9" s="28" t="s">
        <v>10</v>
      </c>
      <c r="E9" s="29">
        <f>IF(K9&lt;0,G6,IF(G6&lt;90,G6+90,G6-90))</f>
        <v>180</v>
      </c>
      <c r="F9" s="3"/>
      <c r="G9" s="3"/>
      <c r="H9" s="3"/>
      <c r="I9" s="3"/>
      <c r="J9" s="24"/>
      <c r="K9" s="59">
        <f>(H6-F6)*5</f>
        <v>-1.25</v>
      </c>
      <c r="L9" s="64"/>
      <c r="M9" s="67" t="s">
        <v>8</v>
      </c>
      <c r="N9" s="52">
        <f>IF(U6+(V6/2)&lt;0,MROUND(U6+(V6/2),-0.25),MROUND(U6+(V6/2),0.25))</f>
        <v>-2.75</v>
      </c>
      <c r="O9" s="64"/>
      <c r="P9" s="64"/>
      <c r="Q9" s="76"/>
      <c r="R9" s="65"/>
      <c r="S9" s="65"/>
      <c r="T9" s="65"/>
      <c r="U9" s="66"/>
      <c r="V9" s="66"/>
      <c r="W9" s="57"/>
      <c r="X9" s="57"/>
    </row>
    <row r="10" spans="1:24" ht="17.25" thickBot="1" x14ac:dyDescent="0.3">
      <c r="A10" s="3"/>
      <c r="B10" s="44" t="s">
        <v>9</v>
      </c>
      <c r="C10" s="30">
        <f>IF(K10&lt;0,K10,K10*-1)</f>
        <v>-1.7499999999999982</v>
      </c>
      <c r="D10" s="31" t="s">
        <v>10</v>
      </c>
      <c r="E10" s="32">
        <f>IF(K10&lt;0,G7,IF(G7&lt;90,G7+90,G7-90))</f>
        <v>20</v>
      </c>
      <c r="F10" s="3"/>
      <c r="G10" s="3"/>
      <c r="H10" s="3"/>
      <c r="I10" s="3"/>
      <c r="J10" s="24"/>
      <c r="K10" s="59">
        <f>(H7-F7)*5</f>
        <v>-1.7499999999999982</v>
      </c>
      <c r="L10" s="64"/>
      <c r="M10" s="69" t="s">
        <v>9</v>
      </c>
      <c r="N10" s="52">
        <f>IF(U7+(V7/2)&lt;0,MROUND(U7+(V7/2),-0.25),MROUND(U7+(V7/2),0.25))</f>
        <v>2.75</v>
      </c>
      <c r="O10" s="64"/>
      <c r="P10" s="70"/>
      <c r="Q10" s="76"/>
      <c r="R10" s="65"/>
      <c r="S10" s="65"/>
      <c r="T10" s="65"/>
      <c r="U10" s="66"/>
      <c r="V10" s="66"/>
      <c r="W10" s="57"/>
      <c r="X10" s="57"/>
    </row>
    <row r="11" spans="1:24" ht="21" thickBot="1" x14ac:dyDescent="0.3">
      <c r="A11" s="84" t="s">
        <v>15</v>
      </c>
      <c r="B11" s="84"/>
      <c r="C11" s="84"/>
      <c r="D11" s="84"/>
      <c r="E11" s="84"/>
      <c r="F11" s="3"/>
      <c r="G11" s="3"/>
      <c r="H11" s="3"/>
      <c r="I11" s="3"/>
      <c r="J11" s="24"/>
      <c r="K11" s="59"/>
      <c r="L11" s="84" t="s">
        <v>21</v>
      </c>
      <c r="M11" s="84"/>
      <c r="N11" s="84"/>
      <c r="O11" s="84"/>
      <c r="P11" s="70"/>
      <c r="Q11" s="70"/>
      <c r="R11" s="65"/>
      <c r="S11" s="65"/>
      <c r="T11" s="65"/>
      <c r="U11" s="66"/>
      <c r="V11" s="66"/>
      <c r="W11" s="57"/>
      <c r="X11" s="57"/>
    </row>
    <row r="12" spans="1:24" ht="17.25" thickBot="1" x14ac:dyDescent="0.3">
      <c r="A12" s="19"/>
      <c r="B12" s="19"/>
      <c r="C12" s="13" t="s">
        <v>2</v>
      </c>
      <c r="D12" s="14" t="s">
        <v>4</v>
      </c>
      <c r="E12" s="20"/>
      <c r="F12" s="21"/>
      <c r="G12" s="89" t="s">
        <v>23</v>
      </c>
      <c r="H12" s="90"/>
      <c r="I12" s="91"/>
      <c r="J12" s="24"/>
      <c r="K12" s="59"/>
      <c r="L12" s="70"/>
      <c r="M12" s="67" t="s">
        <v>8</v>
      </c>
      <c r="N12" s="53">
        <f>K13/10+K20</f>
        <v>-3.7654982663609449E-2</v>
      </c>
      <c r="O12" s="70"/>
      <c r="P12" s="70"/>
      <c r="Q12" s="70"/>
      <c r="R12" s="65"/>
      <c r="S12" s="65"/>
      <c r="T12" s="65"/>
      <c r="U12" s="66"/>
      <c r="V12" s="66"/>
      <c r="W12" s="57"/>
      <c r="X12" s="57"/>
    </row>
    <row r="13" spans="1:24" ht="17.25" thickBot="1" x14ac:dyDescent="0.3">
      <c r="A13" s="19"/>
      <c r="B13" s="15" t="s">
        <v>8</v>
      </c>
      <c r="C13" s="39">
        <f>377/F6</f>
        <v>47.125</v>
      </c>
      <c r="D13" s="40">
        <f>377/H6</f>
        <v>48.645161290322584</v>
      </c>
      <c r="E13" s="19"/>
      <c r="F13" s="21"/>
      <c r="G13" s="33">
        <f>IF(K13&lt;0,K13,K13*-1)</f>
        <v>-1.5201612903225836</v>
      </c>
      <c r="H13" s="31" t="s">
        <v>10</v>
      </c>
      <c r="I13" s="32">
        <f>IF(K13&lt;0,G6,IF(G6&lt;90,G6+90,G6-90))</f>
        <v>180</v>
      </c>
      <c r="J13" s="24"/>
      <c r="K13" s="60">
        <f>C13-D13</f>
        <v>-1.5201612903225836</v>
      </c>
      <c r="L13" s="70"/>
      <c r="M13" s="69" t="s">
        <v>9</v>
      </c>
      <c r="N13" s="54">
        <f>K14/10+K21</f>
        <v>-1.411765462203211</v>
      </c>
      <c r="O13" s="70"/>
      <c r="P13" s="70"/>
      <c r="Q13" s="70"/>
      <c r="R13" s="65"/>
      <c r="S13" s="65"/>
      <c r="T13" s="65"/>
      <c r="U13" s="66"/>
      <c r="V13" s="66"/>
      <c r="W13" s="57"/>
      <c r="X13" s="57"/>
    </row>
    <row r="14" spans="1:24" ht="21" thickBot="1" x14ac:dyDescent="0.3">
      <c r="A14" s="19"/>
      <c r="B14" s="16" t="s">
        <v>9</v>
      </c>
      <c r="C14" s="41">
        <f>377/F7</f>
        <v>45.149700598802397</v>
      </c>
      <c r="D14" s="42">
        <f>377/H7</f>
        <v>47.125</v>
      </c>
      <c r="E14" s="19"/>
      <c r="F14" s="21"/>
      <c r="G14" s="33">
        <f>IF(K14&lt;0,K14,K14*-1)</f>
        <v>-1.9752994011976028</v>
      </c>
      <c r="H14" s="34" t="s">
        <v>10</v>
      </c>
      <c r="I14" s="32">
        <f>IF(K14&lt;0,G7,IF(G7&lt;90,G7+90,G7-90))</f>
        <v>20</v>
      </c>
      <c r="J14" s="24"/>
      <c r="K14" s="60">
        <f>C14-D14</f>
        <v>-1.9752994011976028</v>
      </c>
      <c r="L14" s="95" t="s">
        <v>28</v>
      </c>
      <c r="M14" s="96"/>
      <c r="N14" s="96"/>
      <c r="O14" s="96"/>
      <c r="P14" s="96"/>
      <c r="Q14" s="70"/>
      <c r="R14" s="65"/>
      <c r="S14" s="65"/>
      <c r="T14" s="65"/>
      <c r="U14" s="66"/>
      <c r="V14" s="66"/>
      <c r="W14" s="57"/>
      <c r="X14" s="57"/>
    </row>
    <row r="15" spans="1:24" ht="21" thickBot="1" x14ac:dyDescent="0.3">
      <c r="A15" s="84" t="s">
        <v>16</v>
      </c>
      <c r="B15" s="84"/>
      <c r="C15" s="84"/>
      <c r="D15" s="84"/>
      <c r="E15" s="84"/>
      <c r="F15" s="1"/>
      <c r="G15" s="3"/>
      <c r="H15" s="3"/>
      <c r="I15" s="3"/>
      <c r="J15" s="24"/>
      <c r="K15" s="59"/>
      <c r="L15" s="70"/>
      <c r="M15" s="71"/>
      <c r="N15" s="11" t="s">
        <v>13</v>
      </c>
      <c r="O15" s="11" t="s">
        <v>0</v>
      </c>
      <c r="P15" s="11" t="s">
        <v>1</v>
      </c>
      <c r="Q15" s="70"/>
      <c r="R15" s="65"/>
      <c r="S15" s="65"/>
      <c r="T15" s="65"/>
      <c r="U15" s="66"/>
      <c r="V15" s="66"/>
      <c r="W15" s="57"/>
      <c r="X15" s="57"/>
    </row>
    <row r="16" spans="1:24" ht="17.25" thickBot="1" x14ac:dyDescent="0.3">
      <c r="A16" s="19"/>
      <c r="B16" s="19"/>
      <c r="C16" s="17" t="s">
        <v>13</v>
      </c>
      <c r="D16" s="17" t="s">
        <v>0</v>
      </c>
      <c r="E16" s="17" t="s">
        <v>1</v>
      </c>
      <c r="F16" s="21"/>
      <c r="G16" s="89" t="s">
        <v>24</v>
      </c>
      <c r="H16" s="90"/>
      <c r="I16" s="91"/>
      <c r="J16" s="24"/>
      <c r="K16" s="59"/>
      <c r="L16" s="70"/>
      <c r="M16" s="67" t="s">
        <v>8</v>
      </c>
      <c r="N16" s="35">
        <f>IF(V16&lt;0,U16,U16+V16)</f>
        <v>0</v>
      </c>
      <c r="O16" s="35">
        <f>IF(V16&lt;0,V16,V16*-1)</f>
        <v>0</v>
      </c>
      <c r="P16" s="36">
        <f>IF(V16&lt;0,E6,IF(V16=0,0,IF(E6&lt;90,E6+90,E6-90)))</f>
        <v>0</v>
      </c>
      <c r="Q16" s="70"/>
      <c r="R16" s="65"/>
      <c r="S16" s="65"/>
      <c r="T16" s="65"/>
      <c r="U16" s="72">
        <f>C17-J24-U6</f>
        <v>0</v>
      </c>
      <c r="V16" s="72">
        <f>D17-I24-V6</f>
        <v>0</v>
      </c>
      <c r="W16" s="57"/>
      <c r="X16" s="57"/>
    </row>
    <row r="17" spans="1:24" ht="17.25" thickBot="1" x14ac:dyDescent="0.3">
      <c r="A17" s="19"/>
      <c r="B17" s="12" t="s">
        <v>8</v>
      </c>
      <c r="C17" s="35">
        <f>C6/(1-(J6*0.001)*C6)</f>
        <v>-1.953125</v>
      </c>
      <c r="D17" s="35">
        <f>K17-C17</f>
        <v>-1.4058001439539347</v>
      </c>
      <c r="E17" s="36">
        <f>E6</f>
        <v>180</v>
      </c>
      <c r="F17" s="21"/>
      <c r="G17" s="33">
        <f>IF(D17&lt;0,D17,D17*-1)</f>
        <v>-1.4058001439539347</v>
      </c>
      <c r="H17" s="31" t="s">
        <v>10</v>
      </c>
      <c r="I17" s="32">
        <f>IF(D17&lt;0,E17,IF(E17&lt;90,E17+90,E17-90))</f>
        <v>180</v>
      </c>
      <c r="J17" s="24"/>
      <c r="K17" s="61">
        <f>(C6+D6)/(1-(J6*0.001)*(C6+D6))</f>
        <v>-3.3589251439539347</v>
      </c>
      <c r="L17" s="70"/>
      <c r="M17" s="69" t="s">
        <v>9</v>
      </c>
      <c r="N17" s="35">
        <f>IF(V17&lt;0,U17,U17+V17)</f>
        <v>0</v>
      </c>
      <c r="O17" s="35">
        <f>IF(V17&lt;0,V17,V17*-1)</f>
        <v>0</v>
      </c>
      <c r="P17" s="36">
        <f>IF(V17&lt;0,E7,IF(V17=0,0,IF(E7&lt;90,E7+90,E7-90)))</f>
        <v>0</v>
      </c>
      <c r="Q17" s="70"/>
      <c r="R17" s="65"/>
      <c r="S17" s="65"/>
      <c r="T17" s="65"/>
      <c r="U17" s="72">
        <f>C18-J25-U7</f>
        <v>0</v>
      </c>
      <c r="V17" s="72">
        <f>D18-I25-V7</f>
        <v>0</v>
      </c>
      <c r="W17" s="57"/>
      <c r="X17" s="57"/>
    </row>
    <row r="18" spans="1:24" ht="21" thickBot="1" x14ac:dyDescent="0.3">
      <c r="A18" s="19"/>
      <c r="B18" s="18" t="s">
        <v>9</v>
      </c>
      <c r="C18" s="37">
        <f>C7/(1-(J6*0.001)*C7)</f>
        <v>4.2016806722689077</v>
      </c>
      <c r="D18" s="37">
        <f>K18-C18</f>
        <v>-3.1895349232810535</v>
      </c>
      <c r="E18" s="38">
        <f>E7</f>
        <v>20</v>
      </c>
      <c r="F18" s="21"/>
      <c r="G18" s="33">
        <f>IF(D18&lt;0,D18,D18*-1)</f>
        <v>-3.1895349232810535</v>
      </c>
      <c r="H18" s="34" t="s">
        <v>10</v>
      </c>
      <c r="I18" s="32">
        <f>IF(D18&lt;0,E18,IF(E18&lt;90,E18+90,E18-90))</f>
        <v>20</v>
      </c>
      <c r="J18" s="24"/>
      <c r="K18" s="61">
        <f>(C7+D7)/(1-(J6*0.001)*(C7+D7))</f>
        <v>1.0121457489878543</v>
      </c>
      <c r="L18" s="95" t="s">
        <v>27</v>
      </c>
      <c r="M18" s="96"/>
      <c r="N18" s="96"/>
      <c r="O18" s="96"/>
      <c r="P18" s="96"/>
      <c r="Q18" s="96"/>
      <c r="R18" s="96"/>
      <c r="S18" s="65"/>
      <c r="T18" s="65"/>
      <c r="U18" s="66"/>
      <c r="V18" s="66"/>
      <c r="W18" s="57"/>
      <c r="X18" s="57"/>
    </row>
    <row r="19" spans="1:24" ht="21" thickBot="1" x14ac:dyDescent="0.3">
      <c r="A19" s="84" t="s">
        <v>12</v>
      </c>
      <c r="B19" s="84"/>
      <c r="C19" s="84"/>
      <c r="D19" s="84"/>
      <c r="E19" s="84"/>
      <c r="F19" s="1"/>
      <c r="G19" s="1"/>
      <c r="H19" s="1"/>
      <c r="I19" s="3"/>
      <c r="J19" s="24"/>
      <c r="K19" s="59"/>
      <c r="L19" s="73"/>
      <c r="M19" s="67" t="s">
        <v>8</v>
      </c>
      <c r="N19" s="55">
        <f>I24/K13</f>
        <v>0.89124668435012888</v>
      </c>
      <c r="O19" s="62"/>
      <c r="P19" s="62"/>
      <c r="Q19" s="62"/>
      <c r="R19" s="63"/>
      <c r="S19" s="63"/>
      <c r="T19" s="63"/>
      <c r="U19" s="74"/>
      <c r="V19" s="74"/>
      <c r="W19" s="57"/>
      <c r="X19" s="57"/>
    </row>
    <row r="20" spans="1:24" ht="17.25" thickBot="1" x14ac:dyDescent="0.3">
      <c r="A20" s="19"/>
      <c r="B20" s="12" t="s">
        <v>8</v>
      </c>
      <c r="C20" s="45">
        <f>IF(K20&lt;0,K20,K20*-1)</f>
        <v>-0.11436114636864891</v>
      </c>
      <c r="D20" s="31" t="s">
        <v>10</v>
      </c>
      <c r="E20" s="46">
        <f>IF(K20&lt;0,E6,IF(E6&lt;90,E6+90,E6-90))</f>
        <v>90</v>
      </c>
      <c r="F20" s="1"/>
      <c r="G20" s="1"/>
      <c r="H20" s="1"/>
      <c r="I20" s="3"/>
      <c r="J20" s="24"/>
      <c r="K20" s="60">
        <f>D17-K13</f>
        <v>0.11436114636864891</v>
      </c>
      <c r="L20" s="70"/>
      <c r="M20" s="69" t="s">
        <v>9</v>
      </c>
      <c r="N20" s="56">
        <f>I25/K14</f>
        <v>0.89124668435013121</v>
      </c>
      <c r="O20" s="70"/>
      <c r="P20" s="70"/>
      <c r="Q20" s="70"/>
      <c r="R20" s="65"/>
      <c r="S20" s="65"/>
      <c r="T20" s="65"/>
      <c r="U20" s="65"/>
      <c r="V20" s="65"/>
      <c r="W20" s="57"/>
      <c r="X20" s="57"/>
    </row>
    <row r="21" spans="1:24" ht="17.25" thickBot="1" x14ac:dyDescent="0.3">
      <c r="A21" s="19"/>
      <c r="B21" s="18" t="s">
        <v>9</v>
      </c>
      <c r="C21" s="47">
        <f>IF(K21&lt;0,K21,K21*-1)</f>
        <v>-1.2142355220834506</v>
      </c>
      <c r="D21" s="34" t="s">
        <v>10</v>
      </c>
      <c r="E21" s="48">
        <f>IF(K21&lt;0,E7,IF(E7&lt;90,E7+90,E7-90))</f>
        <v>20</v>
      </c>
      <c r="F21" s="1"/>
      <c r="G21" s="1"/>
      <c r="H21" s="1"/>
      <c r="I21" s="3"/>
      <c r="J21" s="24"/>
      <c r="K21" s="60">
        <f>D18-K14</f>
        <v>-1.2142355220834506</v>
      </c>
      <c r="L21" s="62"/>
      <c r="M21" s="62"/>
      <c r="N21" s="62"/>
      <c r="O21" s="62"/>
      <c r="P21" s="62"/>
      <c r="Q21" s="62"/>
      <c r="R21" s="63"/>
      <c r="S21" s="63"/>
      <c r="T21" s="63"/>
      <c r="U21" s="63"/>
      <c r="V21" s="63"/>
      <c r="W21" s="57"/>
      <c r="X21" s="57"/>
    </row>
    <row r="22" spans="1:24" ht="21" thickBot="1" x14ac:dyDescent="0.3">
      <c r="A22" s="84" t="s">
        <v>26</v>
      </c>
      <c r="B22" s="84"/>
      <c r="C22" s="84"/>
      <c r="D22" s="84"/>
      <c r="E22" s="84"/>
      <c r="F22" s="84"/>
      <c r="G22" s="1"/>
      <c r="H22" s="1"/>
      <c r="I22" s="3"/>
      <c r="J22" s="24"/>
      <c r="K22" s="59"/>
      <c r="L22" s="62"/>
      <c r="M22" s="75"/>
      <c r="N22" s="94" t="s">
        <v>19</v>
      </c>
      <c r="O22" s="94"/>
      <c r="P22" s="94"/>
      <c r="Q22" s="85" t="s">
        <v>20</v>
      </c>
      <c r="R22" s="86"/>
      <c r="S22" s="86"/>
      <c r="T22" s="86"/>
      <c r="U22" s="62"/>
      <c r="V22" s="62"/>
    </row>
    <row r="23" spans="1:24" ht="17.25" thickBot="1" x14ac:dyDescent="0.3">
      <c r="A23" s="3"/>
      <c r="B23" s="19"/>
      <c r="C23" s="11" t="s">
        <v>13</v>
      </c>
      <c r="D23" s="11" t="s">
        <v>0</v>
      </c>
      <c r="E23" s="11" t="s">
        <v>1</v>
      </c>
      <c r="F23" s="21"/>
      <c r="G23" s="1"/>
      <c r="H23" s="1"/>
      <c r="I23" s="3"/>
      <c r="J23" s="24"/>
      <c r="K23" s="59"/>
    </row>
    <row r="24" spans="1:24" ht="17.25" thickBot="1" x14ac:dyDescent="0.3">
      <c r="A24" s="3"/>
      <c r="B24" s="15" t="s">
        <v>8</v>
      </c>
      <c r="C24" s="49">
        <f>IF(J24&gt;K24,J24,K24)</f>
        <v>0.80254777070064165</v>
      </c>
      <c r="D24" s="35">
        <f>IF(J24&gt;K24,K24-J24,J24-K24)</f>
        <v>-1.3548387096774164</v>
      </c>
      <c r="E24" s="36">
        <f>IF(J24&lt;K24,IF(E6&lt;90,E6+90,E6-90),G6)</f>
        <v>180</v>
      </c>
      <c r="F24" s="21"/>
      <c r="G24" s="1"/>
      <c r="H24" s="1"/>
      <c r="I24" s="22">
        <f>K24-J24</f>
        <v>-1.3548387096774164</v>
      </c>
      <c r="J24" s="23">
        <f>(336/I6)-(336/F6)</f>
        <v>0.80254777070064165</v>
      </c>
      <c r="K24" s="60">
        <f>(336/I6)-(336/H6)</f>
        <v>-0.55229093897677473</v>
      </c>
    </row>
    <row r="25" spans="1:24" ht="17.25" thickBot="1" x14ac:dyDescent="0.3">
      <c r="A25" s="3"/>
      <c r="B25" s="16" t="s">
        <v>9</v>
      </c>
      <c r="C25" s="50">
        <f>IF(J25&gt;K25,J25,K25)</f>
        <v>0.73608879801372495</v>
      </c>
      <c r="D25" s="37">
        <f>IF(J25&gt;K25,K25-J25,J25-K25)</f>
        <v>-1.7604790419161631</v>
      </c>
      <c r="E25" s="51">
        <f>IF(J25&lt;K25,IF(E7&lt;90,E7+90,E7-90),G7)</f>
        <v>20</v>
      </c>
      <c r="F25" s="21"/>
      <c r="G25" s="1"/>
      <c r="H25" s="1"/>
      <c r="I25" s="22">
        <f>K25-J25</f>
        <v>-1.7604790419161631</v>
      </c>
      <c r="J25" s="23">
        <f>(336/I7)-(336/F7)</f>
        <v>0.73608879801372495</v>
      </c>
      <c r="K25" s="60">
        <f>(336/I7)-(336/H7)</f>
        <v>-1.0243902439024382</v>
      </c>
    </row>
    <row r="26" spans="1:24" x14ac:dyDescent="0.25">
      <c r="F26" s="1"/>
      <c r="G26" s="1"/>
      <c r="H26" s="1"/>
      <c r="I26" s="3"/>
      <c r="J26" s="24"/>
      <c r="K26" s="24"/>
    </row>
  </sheetData>
  <sheetProtection password="E994" sheet="1" formatCells="0" formatColumns="0" formatRows="0" insertColumns="0" insertRows="0" insertHyperlinks="0" deleteColumns="0" deleteRows="0" sort="0" autoFilter="0" pivotTables="0"/>
  <mergeCells count="20">
    <mergeCell ref="A15:E15"/>
    <mergeCell ref="N22:P22"/>
    <mergeCell ref="L18:R18"/>
    <mergeCell ref="L14:P14"/>
    <mergeCell ref="B1:J1"/>
    <mergeCell ref="B2:J2"/>
    <mergeCell ref="B4:J4"/>
    <mergeCell ref="L4:Q4"/>
    <mergeCell ref="Q22:T22"/>
    <mergeCell ref="B3:D3"/>
    <mergeCell ref="E3:I3"/>
    <mergeCell ref="L8:O8"/>
    <mergeCell ref="G16:I16"/>
    <mergeCell ref="L11:O11"/>
    <mergeCell ref="A22:F22"/>
    <mergeCell ref="J6:J7"/>
    <mergeCell ref="G12:I12"/>
    <mergeCell ref="A19:E19"/>
    <mergeCell ref="A8:E8"/>
    <mergeCell ref="A11:E11"/>
  </mergeCells>
  <hyperlinks>
    <hyperlink ref="Q22" r:id="rId1"/>
    <hyperlink ref="E3" r:id="rId2"/>
  </hyperlinks>
  <pageMargins left="0.25" right="0.25" top="0.75" bottom="0.75" header="0.3" footer="0.3"/>
  <pageSetup paperSize="9" fitToWidth="0" fitToHeight="0"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</dc:creator>
  <cp:lastModifiedBy>poste7-PC</cp:lastModifiedBy>
  <cp:lastPrinted>2018-11-03T20:43:31Z</cp:lastPrinted>
  <dcterms:created xsi:type="dcterms:W3CDTF">2018-10-25T18:44:16Z</dcterms:created>
  <dcterms:modified xsi:type="dcterms:W3CDTF">2021-03-27T12:58:34Z</dcterms:modified>
</cp:coreProperties>
</file>